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sylvinaNetlify\archivos\SCyP\costos\"/>
    </mc:Choice>
  </mc:AlternateContent>
  <xr:revisionPtr revIDLastSave="0" documentId="8_{38B88B4C-9C3F-4D01-9BD8-91E11DB3862D}" xr6:coauthVersionLast="47" xr6:coauthVersionMax="47" xr10:uidLastSave="{00000000-0000-0000-0000-000000000000}"/>
  <bookViews>
    <workbookView xWindow="-103" yWindow="-103" windowWidth="19406" windowHeight="11486" xr2:uid="{00000000-000D-0000-FFFF-FFFF00000000}"/>
  </bookViews>
  <sheets>
    <sheet name="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A62" i="1"/>
  <c r="B61" i="1"/>
  <c r="A61" i="1"/>
  <c r="B60" i="1"/>
  <c r="A60" i="1"/>
  <c r="D19" i="1"/>
  <c r="A52" i="1"/>
  <c r="A51" i="1"/>
  <c r="A50" i="1"/>
  <c r="R12" i="1"/>
  <c r="R11" i="1"/>
  <c r="R10" i="1"/>
  <c r="R9" i="1"/>
  <c r="R8" i="1"/>
  <c r="J29" i="1"/>
  <c r="H29" i="1"/>
  <c r="F29" i="1"/>
  <c r="D29" i="1"/>
  <c r="J28" i="1"/>
  <c r="H28" i="1"/>
  <c r="F28" i="1"/>
  <c r="D28" i="1"/>
  <c r="J27" i="1"/>
  <c r="H27" i="1"/>
  <c r="F27" i="1"/>
  <c r="D27" i="1"/>
  <c r="J25" i="1"/>
  <c r="H25" i="1"/>
  <c r="F25" i="1"/>
  <c r="D25" i="1"/>
  <c r="J24" i="1"/>
  <c r="H24" i="1"/>
  <c r="F24" i="1"/>
  <c r="D24" i="1"/>
  <c r="J22" i="1"/>
  <c r="H22" i="1"/>
  <c r="F22" i="1"/>
  <c r="D22" i="1"/>
  <c r="J21" i="1"/>
  <c r="H21" i="1"/>
  <c r="F21" i="1"/>
  <c r="D21" i="1"/>
  <c r="J19" i="1"/>
  <c r="H19" i="1"/>
  <c r="F19" i="1"/>
  <c r="J18" i="1"/>
  <c r="H18" i="1"/>
  <c r="F18" i="1"/>
  <c r="D18" i="1"/>
  <c r="F14" i="1"/>
  <c r="D14" i="1"/>
  <c r="D13" i="1"/>
  <c r="S5" i="1"/>
  <c r="S4" i="1"/>
  <c r="R5" i="1"/>
  <c r="R4" i="1"/>
  <c r="R3" i="1"/>
  <c r="M55" i="1"/>
  <c r="M56" i="1" s="1"/>
  <c r="M57" i="1" s="1"/>
  <c r="M54" i="1"/>
  <c r="N47" i="1"/>
  <c r="N46" i="1"/>
  <c r="N45" i="1"/>
  <c r="N35" i="1"/>
  <c r="N34" i="1"/>
  <c r="N32" i="1"/>
  <c r="N31" i="1"/>
  <c r="N29" i="1"/>
  <c r="N28" i="1"/>
  <c r="N26" i="1"/>
  <c r="N24" i="1"/>
  <c r="R7" i="1"/>
  <c r="B32" i="1" s="1"/>
  <c r="A58" i="1"/>
  <c r="B59" i="1"/>
  <c r="A59" i="1"/>
  <c r="B57" i="1"/>
  <c r="A57" i="1"/>
  <c r="A65" i="1"/>
  <c r="A64" i="1"/>
  <c r="A63" i="1"/>
  <c r="B65" i="1"/>
  <c r="B63" i="1"/>
  <c r="B56" i="1"/>
  <c r="A56" i="1"/>
  <c r="B55" i="1"/>
  <c r="A55" i="1"/>
  <c r="B54" i="1"/>
  <c r="A54" i="1"/>
  <c r="B53" i="1"/>
  <c r="A53" i="1"/>
  <c r="A49" i="1"/>
  <c r="B48" i="1"/>
  <c r="A48" i="1"/>
  <c r="R6" i="1"/>
  <c r="B43" i="1"/>
  <c r="B42" i="1"/>
  <c r="C40" i="1"/>
  <c r="C39" i="1"/>
  <c r="H20" i="1" l="1"/>
  <c r="J20" i="1"/>
  <c r="D20" i="1"/>
  <c r="F20" i="1"/>
  <c r="J26" i="1"/>
  <c r="D26" i="1"/>
  <c r="H26" i="1"/>
  <c r="F26" i="1"/>
  <c r="H15" i="1"/>
  <c r="B50" i="1"/>
  <c r="J15" i="1"/>
  <c r="F15" i="1"/>
  <c r="D15" i="1"/>
  <c r="F17" i="1"/>
  <c r="D17" i="1"/>
  <c r="B52" i="1"/>
  <c r="J17" i="1"/>
  <c r="H17" i="1"/>
  <c r="F16" i="1"/>
  <c r="J16" i="1"/>
  <c r="B51" i="1"/>
  <c r="H16" i="1"/>
  <c r="D16" i="1"/>
  <c r="J14" i="1"/>
  <c r="B49" i="1"/>
  <c r="H14" i="1"/>
  <c r="B33" i="1"/>
  <c r="N61" i="1" s="1"/>
  <c r="R13" i="1"/>
  <c r="O20" i="1" l="1"/>
  <c r="N25" i="1" s="1"/>
  <c r="N27" i="1" s="1"/>
  <c r="N30" i="1" s="1"/>
  <c r="N33" i="1" s="1"/>
  <c r="N38" i="1" s="1"/>
  <c r="Q41" i="1" l="1"/>
  <c r="N43" i="1"/>
  <c r="N44" i="1" s="1"/>
  <c r="N51" i="1" s="1"/>
  <c r="D23" i="1" l="1"/>
  <c r="J23" i="1"/>
  <c r="F23" i="1"/>
  <c r="E30" i="1" s="1"/>
  <c r="H23" i="1"/>
  <c r="B64" i="1"/>
  <c r="B58" i="1"/>
  <c r="C30" i="1"/>
  <c r="G30" i="1"/>
  <c r="B66" i="1"/>
  <c r="J30" i="1"/>
</calcChain>
</file>

<file path=xl/sharedStrings.xml><?xml version="1.0" encoding="utf-8"?>
<sst xmlns="http://schemas.openxmlformats.org/spreadsheetml/2006/main" count="105" uniqueCount="91">
  <si>
    <t>SUELDOS</t>
  </si>
  <si>
    <t>ENUNCIADO</t>
  </si>
  <si>
    <t>Puesto</t>
  </si>
  <si>
    <t>Cantidad</t>
  </si>
  <si>
    <t>Sueldo</t>
  </si>
  <si>
    <t>Cs. Soc. (%)</t>
  </si>
  <si>
    <t>Total Anual</t>
  </si>
  <si>
    <t>I.I.</t>
  </si>
  <si>
    <t>M.P.</t>
  </si>
  <si>
    <t>Sup. Vendedores</t>
  </si>
  <si>
    <t>P.P.</t>
  </si>
  <si>
    <t>P.T</t>
  </si>
  <si>
    <t>Tot. Sueldos</t>
  </si>
  <si>
    <t>COMPRAS M.P.</t>
  </si>
  <si>
    <t>Ventas</t>
  </si>
  <si>
    <t>Total</t>
  </si>
  <si>
    <t>Concepto</t>
  </si>
  <si>
    <t>Importe</t>
  </si>
  <si>
    <t>Inv. Inic. M.P.</t>
  </si>
  <si>
    <t>Compras</t>
  </si>
  <si>
    <t>Inv. Final. M.P.</t>
  </si>
  <si>
    <t>M.P. Consumida</t>
  </si>
  <si>
    <t>M.O.D.</t>
  </si>
  <si>
    <t>C.I.F.</t>
  </si>
  <si>
    <t>Costo de Produc.</t>
  </si>
  <si>
    <t>Inv.Inic. P. en P.</t>
  </si>
  <si>
    <t>Inv. Final P. en P.</t>
  </si>
  <si>
    <t>Inv. Inic.P.Term.</t>
  </si>
  <si>
    <t>Inv.Final.P.Term.</t>
  </si>
  <si>
    <t>Costo de Prod. Term. Y Vend</t>
  </si>
  <si>
    <t>G.Admin.</t>
  </si>
  <si>
    <t>G.Comerc.</t>
  </si>
  <si>
    <t>G.Finan.</t>
  </si>
  <si>
    <t>C.P.T. y V.</t>
  </si>
  <si>
    <t>Resultado Bruto</t>
  </si>
  <si>
    <t>Gs. Financieros</t>
  </si>
  <si>
    <t>Otras utilidades</t>
  </si>
  <si>
    <t>Otros Gastos</t>
  </si>
  <si>
    <t>Resultado Ejercicio</t>
  </si>
  <si>
    <t>Totales</t>
  </si>
  <si>
    <t>Punto de equilibrio</t>
  </si>
  <si>
    <t>1° BIMEST</t>
  </si>
  <si>
    <t>2° BIMEST</t>
  </si>
  <si>
    <t>3° BIMEST</t>
  </si>
  <si>
    <t>4° BIMEST</t>
  </si>
  <si>
    <t>5° BIMEST</t>
  </si>
  <si>
    <t>6° BIMEST</t>
  </si>
  <si>
    <t>Amortizaciones</t>
  </si>
  <si>
    <t>Compra</t>
  </si>
  <si>
    <t>Gastos fijos</t>
  </si>
  <si>
    <t>TABLA DE DISTRIBUCIÓN</t>
  </si>
  <si>
    <t>ESTADO DE COSTOS</t>
  </si>
  <si>
    <t>ESTADO DE RESULTADOS</t>
  </si>
  <si>
    <t>Hs. Ex. REM</t>
  </si>
  <si>
    <t>Hs. Ex. NO Rem</t>
  </si>
  <si>
    <t>Operario 1</t>
  </si>
  <si>
    <t>Operario 2</t>
  </si>
  <si>
    <t>Operario 3</t>
  </si>
  <si>
    <t>Supervisor Producción</t>
  </si>
  <si>
    <t>Gte. Finanzas</t>
  </si>
  <si>
    <t>Gte. Administración</t>
  </si>
  <si>
    <t>Gte. Comercialización</t>
  </si>
  <si>
    <t>Gte. Producción</t>
  </si>
  <si>
    <t>%</t>
  </si>
  <si>
    <t>$</t>
  </si>
  <si>
    <t>Detalle</t>
  </si>
  <si>
    <t>I.F.</t>
  </si>
  <si>
    <t>operarios + supervisor Producción</t>
  </si>
  <si>
    <t>Costo Prod. Term.</t>
  </si>
  <si>
    <t>Gs. Comerciales</t>
  </si>
  <si>
    <t>Gs. Administrativos</t>
  </si>
  <si>
    <t>Sueldos Sup y Gtes.</t>
  </si>
  <si>
    <t>Sueldos</t>
  </si>
  <si>
    <t>Total COSTOS FIJOS</t>
  </si>
  <si>
    <t>puede ser un dato o que den Ventas y precio unitario</t>
  </si>
  <si>
    <t>PUNTO DE EQUILIBRIO:</t>
  </si>
  <si>
    <t xml:space="preserve"> </t>
  </si>
  <si>
    <t>Un. Vendidas</t>
  </si>
  <si>
    <t>Costo Unitario</t>
  </si>
  <si>
    <r>
      <rPr>
        <b/>
        <sz val="11"/>
        <color theme="1"/>
        <rFont val="Calibri"/>
        <family val="2"/>
      </rPr>
      <t>Costo Unitario</t>
    </r>
    <r>
      <rPr>
        <sz val="11"/>
        <color theme="1"/>
        <rFont val="Calibri"/>
        <family val="2"/>
      </rPr>
      <t>: CPTyV / UnVendidas</t>
    </r>
  </si>
  <si>
    <t>Costos Fijos</t>
  </si>
  <si>
    <t>Costos Varia.</t>
  </si>
  <si>
    <t>Precio Unit.</t>
  </si>
  <si>
    <t>Q Equilibrio</t>
  </si>
  <si>
    <t>va como MOD</t>
  </si>
  <si>
    <t>Supervisor de Administ.</t>
  </si>
  <si>
    <t>Maquinarias</t>
  </si>
  <si>
    <t>escritorios administr.</t>
  </si>
  <si>
    <t>mostradores (ventas)</t>
  </si>
  <si>
    <t>Regalías Marca</t>
  </si>
  <si>
    <t>sylvina.netlify.com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</si>
</sst>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165" formatCode="_-&quot;$&quot;\ * #,##0.00_-;\-&quot;$&quot;\ * #,##0.00_-;_-&quot;$&quot;\ * &quot;-&quot;??_-;_-@"/>
    <numFmt numFmtId="166" formatCode="[$$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6">
    <xf numFmtId="0" fontId="0" fillId="0" borderId="0" xfId="0"/>
    <xf numFmtId="44" fontId="0" fillId="3" borderId="4" xfId="1" applyFont="1" applyFill="1" applyBorder="1" applyAlignment="1">
      <alignment horizontal="center"/>
    </xf>
    <xf numFmtId="44" fontId="1" fillId="3" borderId="5" xfId="1" applyFont="1" applyFill="1" applyBorder="1" applyAlignment="1">
      <alignment horizontal="center"/>
    </xf>
    <xf numFmtId="44" fontId="0" fillId="0" borderId="4" xfId="1" applyFont="1" applyBorder="1"/>
    <xf numFmtId="44" fontId="0" fillId="4" borderId="5" xfId="1" applyFont="1" applyFill="1" applyBorder="1"/>
    <xf numFmtId="44" fontId="0" fillId="6" borderId="10" xfId="1" applyFont="1" applyFill="1" applyBorder="1"/>
    <xf numFmtId="44" fontId="1" fillId="7" borderId="8" xfId="1" applyFont="1" applyFill="1" applyBorder="1"/>
    <xf numFmtId="44" fontId="0" fillId="0" borderId="5" xfId="1" applyFont="1" applyBorder="1"/>
    <xf numFmtId="44" fontId="1" fillId="0" borderId="4" xfId="0" applyNumberFormat="1" applyFont="1" applyBorder="1"/>
    <xf numFmtId="44" fontId="0" fillId="6" borderId="4" xfId="1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44" fontId="0" fillId="6" borderId="10" xfId="1" applyFont="1" applyFill="1" applyBorder="1" applyAlignment="1">
      <alignment horizontal="center"/>
    </xf>
    <xf numFmtId="44" fontId="1" fillId="6" borderId="17" xfId="1" applyFont="1" applyFill="1" applyBorder="1" applyAlignment="1">
      <alignment horizontal="center"/>
    </xf>
    <xf numFmtId="44" fontId="0" fillId="6" borderId="14" xfId="1" applyFont="1" applyFill="1" applyBorder="1" applyAlignment="1">
      <alignment horizontal="center"/>
    </xf>
    <xf numFmtId="44" fontId="0" fillId="6" borderId="7" xfId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0" fillId="6" borderId="9" xfId="0" applyFill="1" applyBorder="1"/>
    <xf numFmtId="0" fontId="0" fillId="6" borderId="14" xfId="0" applyFill="1" applyBorder="1"/>
    <xf numFmtId="0" fontId="0" fillId="0" borderId="3" xfId="0" applyBorder="1" applyAlignment="1">
      <alignment horizontal="right"/>
    </xf>
    <xf numFmtId="0" fontId="0" fillId="6" borderId="3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0" borderId="4" xfId="0" applyBorder="1"/>
    <xf numFmtId="0" fontId="1" fillId="0" borderId="24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18" xfId="0" applyFont="1" applyFill="1" applyBorder="1"/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6" xfId="0" applyBorder="1" applyAlignment="1">
      <alignment horizontal="right"/>
    </xf>
    <xf numFmtId="44" fontId="0" fillId="0" borderId="28" xfId="1" applyFont="1" applyBorder="1" applyAlignment="1">
      <alignment horizontal="center"/>
    </xf>
    <xf numFmtId="44" fontId="0" fillId="0" borderId="18" xfId="1" applyFont="1" applyBorder="1" applyAlignment="1">
      <alignment horizontal="center"/>
    </xf>
    <xf numFmtId="44" fontId="0" fillId="0" borderId="3" xfId="1" applyFont="1" applyBorder="1"/>
    <xf numFmtId="44" fontId="1" fillId="0" borderId="41" xfId="1" applyFont="1" applyBorder="1" applyAlignment="1">
      <alignment horizontal="center"/>
    </xf>
    <xf numFmtId="44" fontId="0" fillId="0" borderId="21" xfId="1" applyFont="1" applyBorder="1"/>
    <xf numFmtId="44" fontId="1" fillId="0" borderId="8" xfId="1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1" fillId="0" borderId="26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44" fontId="1" fillId="2" borderId="23" xfId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0" fillId="6" borderId="19" xfId="1" applyFont="1" applyFill="1" applyBorder="1" applyAlignment="1">
      <alignment vertical="center"/>
    </xf>
    <xf numFmtId="44" fontId="0" fillId="6" borderId="22" xfId="1" applyFont="1" applyFill="1" applyBorder="1" applyAlignment="1">
      <alignment vertical="center"/>
    </xf>
    <xf numFmtId="44" fontId="0" fillId="6" borderId="33" xfId="1" applyFont="1" applyFill="1" applyBorder="1" applyAlignment="1">
      <alignment vertical="center"/>
    </xf>
    <xf numFmtId="44" fontId="1" fillId="6" borderId="37" xfId="1" applyFont="1" applyFill="1" applyBorder="1" applyAlignment="1">
      <alignment vertical="center"/>
    </xf>
    <xf numFmtId="44" fontId="0" fillId="3" borderId="19" xfId="1" applyFont="1" applyFill="1" applyBorder="1" applyAlignment="1">
      <alignment vertical="center"/>
    </xf>
    <xf numFmtId="44" fontId="0" fillId="3" borderId="33" xfId="1" applyFont="1" applyFill="1" applyBorder="1" applyAlignment="1">
      <alignment vertical="center"/>
    </xf>
    <xf numFmtId="44" fontId="1" fillId="3" borderId="37" xfId="1" applyFont="1" applyFill="1" applyBorder="1" applyAlignment="1">
      <alignment vertical="center"/>
    </xf>
    <xf numFmtId="44" fontId="0" fillId="5" borderId="19" xfId="1" applyFont="1" applyFill="1" applyBorder="1" applyAlignment="1">
      <alignment vertical="center"/>
    </xf>
    <xf numFmtId="44" fontId="0" fillId="5" borderId="33" xfId="1" applyFont="1" applyFill="1" applyBorder="1" applyAlignment="1">
      <alignment vertical="center"/>
    </xf>
    <xf numFmtId="44" fontId="1" fillId="5" borderId="37" xfId="1" applyFont="1" applyFill="1" applyBorder="1" applyAlignment="1">
      <alignment vertical="center"/>
    </xf>
    <xf numFmtId="44" fontId="0" fillId="2" borderId="19" xfId="1" applyFont="1" applyFill="1" applyBorder="1" applyAlignment="1">
      <alignment vertical="center"/>
    </xf>
    <xf numFmtId="44" fontId="0" fillId="2" borderId="22" xfId="1" applyFont="1" applyFill="1" applyBorder="1" applyAlignment="1">
      <alignment vertical="center"/>
    </xf>
    <xf numFmtId="44" fontId="0" fillId="2" borderId="33" xfId="1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6" borderId="44" xfId="1" applyFont="1" applyFill="1" applyBorder="1"/>
    <xf numFmtId="44" fontId="0" fillId="4" borderId="28" xfId="1" applyFont="1" applyFill="1" applyBorder="1"/>
    <xf numFmtId="44" fontId="1" fillId="6" borderId="37" xfId="1" applyFont="1" applyFill="1" applyBorder="1"/>
    <xf numFmtId="0" fontId="4" fillId="0" borderId="11" xfId="0" applyFont="1" applyBorder="1" applyAlignment="1">
      <alignment horizontal="center" vertical="center"/>
    </xf>
    <xf numFmtId="44" fontId="4" fillId="0" borderId="37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53" xfId="0" applyFont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53" xfId="0" applyFont="1" applyBorder="1" applyAlignment="1">
      <alignment horizontal="center"/>
    </xf>
    <xf numFmtId="166" fontId="9" fillId="0" borderId="53" xfId="0" applyNumberFormat="1" applyFont="1" applyBorder="1" applyAlignment="1">
      <alignment horizontal="center"/>
    </xf>
    <xf numFmtId="166" fontId="7" fillId="0" borderId="53" xfId="0" applyNumberFormat="1" applyFont="1" applyBorder="1" applyAlignment="1">
      <alignment horizontal="center"/>
    </xf>
    <xf numFmtId="0" fontId="8" fillId="0" borderId="59" xfId="0" applyFont="1" applyBorder="1" applyAlignment="1">
      <alignment vertical="center"/>
    </xf>
    <xf numFmtId="165" fontId="6" fillId="0" borderId="60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166" fontId="6" fillId="0" borderId="53" xfId="0" applyNumberFormat="1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4" fontId="6" fillId="0" borderId="64" xfId="0" applyNumberFormat="1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8" fillId="0" borderId="56" xfId="0" applyFont="1" applyBorder="1" applyAlignment="1">
      <alignment horizontal="center" vertical="center"/>
    </xf>
    <xf numFmtId="0" fontId="10" fillId="0" borderId="57" xfId="0" applyFont="1" applyBorder="1"/>
    <xf numFmtId="0" fontId="10" fillId="0" borderId="58" xfId="0" applyFont="1" applyBorder="1"/>
    <xf numFmtId="0" fontId="1" fillId="7" borderId="25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44" fontId="1" fillId="0" borderId="11" xfId="1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0" fillId="0" borderId="18" xfId="1" applyFont="1" applyBorder="1" applyAlignment="1">
      <alignment horizontal="center"/>
    </xf>
    <xf numFmtId="44" fontId="0" fillId="0" borderId="28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43" xfId="0" applyFill="1" applyBorder="1"/>
    <xf numFmtId="0" fontId="0" fillId="3" borderId="52" xfId="0" applyFill="1" applyBorder="1" applyAlignment="1">
      <alignment horizontal="center"/>
    </xf>
    <xf numFmtId="44" fontId="0" fillId="3" borderId="52" xfId="1" applyFont="1" applyFill="1" applyBorder="1" applyAlignment="1">
      <alignment horizontal="center"/>
    </xf>
    <xf numFmtId="9" fontId="0" fillId="3" borderId="52" xfId="0" applyNumberFormat="1" applyFill="1" applyBorder="1" applyAlignment="1">
      <alignment horizontal="center"/>
    </xf>
    <xf numFmtId="44" fontId="1" fillId="3" borderId="44" xfId="1" applyFont="1" applyFill="1" applyBorder="1" applyAlignment="1">
      <alignment horizontal="center"/>
    </xf>
    <xf numFmtId="0" fontId="1" fillId="3" borderId="15" xfId="0" applyFont="1" applyFill="1" applyBorder="1"/>
    <xf numFmtId="0" fontId="0" fillId="3" borderId="16" xfId="0" applyFill="1" applyBorder="1" applyAlignment="1">
      <alignment horizontal="center"/>
    </xf>
    <xf numFmtId="44" fontId="0" fillId="3" borderId="16" xfId="1" applyFont="1" applyFill="1" applyBorder="1" applyAlignment="1">
      <alignment horizontal="center"/>
    </xf>
    <xf numFmtId="44" fontId="1" fillId="3" borderId="17" xfId="1" applyFont="1" applyFill="1" applyBorder="1" applyAlignment="1">
      <alignment horizontal="center"/>
    </xf>
    <xf numFmtId="44" fontId="0" fillId="0" borderId="0" xfId="0" applyNumberFormat="1"/>
    <xf numFmtId="0" fontId="0" fillId="0" borderId="40" xfId="0" applyBorder="1" applyAlignment="1">
      <alignment horizontal="left"/>
    </xf>
    <xf numFmtId="0" fontId="0" fillId="0" borderId="20" xfId="0" applyBorder="1" applyAlignment="1">
      <alignment horizontal="left"/>
    </xf>
    <xf numFmtId="6" fontId="0" fillId="0" borderId="40" xfId="0" applyNumberFormat="1" applyBorder="1" applyAlignment="1">
      <alignment horizontal="right"/>
    </xf>
    <xf numFmtId="6" fontId="0" fillId="0" borderId="20" xfId="0" applyNumberFormat="1" applyBorder="1" applyAlignment="1">
      <alignment horizontal="right"/>
    </xf>
    <xf numFmtId="9" fontId="0" fillId="0" borderId="18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9" fontId="0" fillId="0" borderId="3" xfId="1" applyNumberFormat="1" applyFont="1" applyBorder="1"/>
    <xf numFmtId="6" fontId="5" fillId="0" borderId="2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4" fontId="5" fillId="0" borderId="5" xfId="1" applyFont="1" applyBorder="1"/>
    <xf numFmtId="44" fontId="5" fillId="0" borderId="3" xfId="1" applyFont="1" applyBorder="1"/>
    <xf numFmtId="44" fontId="5" fillId="0" borderId="21" xfId="1" applyFont="1" applyBorder="1"/>
    <xf numFmtId="6" fontId="5" fillId="0" borderId="42" xfId="0" applyNumberFormat="1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44" fontId="5" fillId="0" borderId="44" xfId="1" applyFont="1" applyBorder="1"/>
    <xf numFmtId="44" fontId="5" fillId="0" borderId="43" xfId="1" applyFont="1" applyBorder="1"/>
    <xf numFmtId="44" fontId="5" fillId="0" borderId="45" xfId="1" applyFont="1" applyBorder="1"/>
    <xf numFmtId="0" fontId="5" fillId="0" borderId="20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9" fontId="5" fillId="0" borderId="3" xfId="0" applyNumberFormat="1" applyFont="1" applyBorder="1" applyAlignment="1">
      <alignment horizontal="right"/>
    </xf>
    <xf numFmtId="9" fontId="5" fillId="0" borderId="3" xfId="1" applyNumberFormat="1" applyFont="1" applyBorder="1"/>
    <xf numFmtId="44" fontId="0" fillId="0" borderId="20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="86" zoomScaleNormal="145" workbookViewId="0">
      <selection activeCell="A31" sqref="A31:B32"/>
    </sheetView>
  </sheetViews>
  <sheetFormatPr baseColWidth="10" defaultRowHeight="16.5" customHeight="1" x14ac:dyDescent="0.4"/>
  <cols>
    <col min="1" max="1" width="18.84375" customWidth="1"/>
    <col min="2" max="2" width="17.4609375" customWidth="1"/>
    <col min="3" max="3" width="6.53515625" customWidth="1"/>
    <col min="4" max="4" width="12.23046875" customWidth="1"/>
    <col min="5" max="5" width="6.3828125" customWidth="1"/>
    <col min="6" max="6" width="12.61328125" customWidth="1"/>
    <col min="7" max="7" width="5.61328125" customWidth="1"/>
    <col min="8" max="8" width="12.23046875" bestFit="1" customWidth="1"/>
    <col min="9" max="9" width="5.61328125" customWidth="1"/>
    <col min="10" max="10" width="14.84375" customWidth="1"/>
    <col min="12" max="12" width="21.61328125" customWidth="1"/>
    <col min="13" max="13" width="12" customWidth="1"/>
    <col min="14" max="14" width="15.4609375" customWidth="1"/>
    <col min="15" max="15" width="12.61328125" customWidth="1"/>
    <col min="16" max="16" width="13.15234375" customWidth="1"/>
    <col min="17" max="17" width="11.15234375" bestFit="1" customWidth="1"/>
    <col min="18" max="19" width="15" bestFit="1" customWidth="1"/>
  </cols>
  <sheetData>
    <row r="1" spans="1:19" ht="16.5" customHeight="1" thickBot="1" x14ac:dyDescent="0.5">
      <c r="A1" t="s">
        <v>90</v>
      </c>
      <c r="L1" s="136" t="s">
        <v>0</v>
      </c>
      <c r="M1" s="137"/>
      <c r="N1" s="137"/>
      <c r="O1" s="137"/>
      <c r="P1" s="137"/>
      <c r="Q1" s="137"/>
      <c r="R1" s="138"/>
    </row>
    <row r="2" spans="1:19" ht="16.5" customHeight="1" thickBot="1" x14ac:dyDescent="0.45">
      <c r="L2" s="31" t="s">
        <v>2</v>
      </c>
      <c r="M2" s="32" t="s">
        <v>3</v>
      </c>
      <c r="N2" s="32" t="s">
        <v>4</v>
      </c>
      <c r="O2" s="32" t="s">
        <v>53</v>
      </c>
      <c r="P2" s="32" t="s">
        <v>54</v>
      </c>
      <c r="Q2" s="32" t="s">
        <v>5</v>
      </c>
      <c r="R2" s="33" t="s">
        <v>6</v>
      </c>
    </row>
    <row r="3" spans="1:19" ht="16.5" customHeight="1" thickBot="1" x14ac:dyDescent="0.5">
      <c r="A3" s="97" t="s">
        <v>1</v>
      </c>
      <c r="B3" s="98"/>
      <c r="C3" s="98"/>
      <c r="D3" s="99"/>
      <c r="L3" s="34" t="s">
        <v>55</v>
      </c>
      <c r="M3" s="15"/>
      <c r="N3" s="1"/>
      <c r="O3" s="1"/>
      <c r="P3" s="1"/>
      <c r="Q3" s="16">
        <v>0.15</v>
      </c>
      <c r="R3" s="2">
        <f>+M3*(N3+O3)*(1+Q3)*13</f>
        <v>0</v>
      </c>
    </row>
    <row r="4" spans="1:19" ht="16.5" customHeight="1" thickBot="1" x14ac:dyDescent="0.45">
      <c r="A4" s="59"/>
      <c r="B4" s="58" t="s">
        <v>7</v>
      </c>
      <c r="C4" s="151" t="s">
        <v>66</v>
      </c>
      <c r="D4" s="152"/>
      <c r="L4" s="35" t="s">
        <v>56</v>
      </c>
      <c r="M4" s="15"/>
      <c r="N4" s="1"/>
      <c r="O4" s="1"/>
      <c r="P4" s="1"/>
      <c r="Q4" s="16">
        <v>0.15</v>
      </c>
      <c r="R4" s="2">
        <f>+M4*(N4*13*(1+Q4)+P4*12)</f>
        <v>0</v>
      </c>
      <c r="S4" s="178">
        <f>+M4*((N4+P4)*(1+Q4)*12+N4)</f>
        <v>0</v>
      </c>
    </row>
    <row r="5" spans="1:19" ht="16.5" customHeight="1" x14ac:dyDescent="0.4">
      <c r="A5" s="54" t="s">
        <v>8</v>
      </c>
      <c r="B5" s="57"/>
      <c r="C5" s="153"/>
      <c r="D5" s="154"/>
      <c r="L5" s="35" t="s">
        <v>57</v>
      </c>
      <c r="M5" s="15"/>
      <c r="N5" s="1"/>
      <c r="O5" s="1"/>
      <c r="P5" s="1"/>
      <c r="Q5" s="16">
        <v>0.15</v>
      </c>
      <c r="R5" s="2">
        <f>+M5*(N5*13*(1+Q5)+P5*12)</f>
        <v>0</v>
      </c>
      <c r="S5" s="178">
        <f>+M5*((N5+P5)*(1+Q5)*12+N5)</f>
        <v>0</v>
      </c>
    </row>
    <row r="6" spans="1:19" ht="16.5" customHeight="1" x14ac:dyDescent="0.4">
      <c r="A6" s="55" t="s">
        <v>10</v>
      </c>
      <c r="B6" s="39"/>
      <c r="C6" s="155"/>
      <c r="D6" s="156"/>
      <c r="L6" s="35" t="s">
        <v>58</v>
      </c>
      <c r="M6" s="15"/>
      <c r="N6" s="1"/>
      <c r="O6" s="1"/>
      <c r="P6" s="1"/>
      <c r="Q6" s="16">
        <v>0.2</v>
      </c>
      <c r="R6" s="2">
        <f t="shared" ref="R6:R12" si="0">+M6*N6*(1+Q6)*13</f>
        <v>0</v>
      </c>
      <c r="S6" t="s">
        <v>84</v>
      </c>
    </row>
    <row r="7" spans="1:19" ht="16.5" customHeight="1" thickBot="1" x14ac:dyDescent="0.45">
      <c r="A7" s="56" t="s">
        <v>11</v>
      </c>
      <c r="B7" s="40"/>
      <c r="C7" s="157"/>
      <c r="D7" s="158"/>
      <c r="L7" s="35" t="s">
        <v>62</v>
      </c>
      <c r="M7" s="15"/>
      <c r="N7" s="1"/>
      <c r="O7" s="1"/>
      <c r="P7" s="1"/>
      <c r="Q7" s="16">
        <v>0.25</v>
      </c>
      <c r="R7" s="2">
        <f t="shared" si="0"/>
        <v>0</v>
      </c>
    </row>
    <row r="8" spans="1:19" ht="16.5" customHeight="1" x14ac:dyDescent="0.4">
      <c r="L8" s="34" t="s">
        <v>9</v>
      </c>
      <c r="M8" s="15"/>
      <c r="N8" s="1"/>
      <c r="O8" s="1"/>
      <c r="P8" s="1"/>
      <c r="Q8" s="16">
        <v>0.2</v>
      </c>
      <c r="R8" s="2">
        <f t="shared" si="0"/>
        <v>0</v>
      </c>
    </row>
    <row r="9" spans="1:19" ht="16.5" customHeight="1" thickBot="1" x14ac:dyDescent="0.45">
      <c r="L9" s="34" t="s">
        <v>59</v>
      </c>
      <c r="M9" s="15"/>
      <c r="N9" s="1"/>
      <c r="O9" s="1"/>
      <c r="P9" s="1"/>
      <c r="Q9" s="16">
        <v>0.25</v>
      </c>
      <c r="R9" s="2">
        <f t="shared" si="0"/>
        <v>0</v>
      </c>
    </row>
    <row r="10" spans="1:19" ht="16.5" customHeight="1" thickBot="1" x14ac:dyDescent="0.45">
      <c r="A10" s="109" t="s">
        <v>50</v>
      </c>
      <c r="B10" s="110"/>
      <c r="C10" s="110"/>
      <c r="D10" s="110"/>
      <c r="E10" s="110"/>
      <c r="F10" s="110"/>
      <c r="G10" s="110"/>
      <c r="H10" s="110"/>
      <c r="I10" s="110"/>
      <c r="J10" s="111"/>
      <c r="L10" s="34" t="s">
        <v>60</v>
      </c>
      <c r="M10" s="15"/>
      <c r="N10" s="1"/>
      <c r="O10" s="1"/>
      <c r="P10" s="1"/>
      <c r="Q10" s="16">
        <v>0.25</v>
      </c>
      <c r="R10" s="2">
        <f t="shared" si="0"/>
        <v>0</v>
      </c>
    </row>
    <row r="11" spans="1:19" ht="16.5" customHeight="1" x14ac:dyDescent="0.4">
      <c r="A11" s="126" t="s">
        <v>16</v>
      </c>
      <c r="B11" s="127"/>
      <c r="C11" s="126" t="s">
        <v>23</v>
      </c>
      <c r="D11" s="127"/>
      <c r="E11" s="126" t="s">
        <v>30</v>
      </c>
      <c r="F11" s="127"/>
      <c r="G11" s="126" t="s">
        <v>31</v>
      </c>
      <c r="H11" s="127"/>
      <c r="I11" s="126" t="s">
        <v>32</v>
      </c>
      <c r="J11" s="127"/>
      <c r="L11" s="34" t="s">
        <v>61</v>
      </c>
      <c r="M11" s="15"/>
      <c r="N11" s="1"/>
      <c r="O11" s="1"/>
      <c r="P11" s="1"/>
      <c r="Q11" s="16">
        <v>0.25</v>
      </c>
      <c r="R11" s="2">
        <f t="shared" si="0"/>
        <v>0</v>
      </c>
    </row>
    <row r="12" spans="1:19" ht="16.5" customHeight="1" thickBot="1" x14ac:dyDescent="0.45">
      <c r="A12" s="51" t="s">
        <v>65</v>
      </c>
      <c r="B12" s="51" t="s">
        <v>64</v>
      </c>
      <c r="C12" s="168" t="s">
        <v>63</v>
      </c>
      <c r="D12" s="48" t="s">
        <v>64</v>
      </c>
      <c r="E12" s="49" t="s">
        <v>63</v>
      </c>
      <c r="F12" s="48" t="s">
        <v>64</v>
      </c>
      <c r="G12" s="49" t="s">
        <v>63</v>
      </c>
      <c r="H12" s="48" t="s">
        <v>64</v>
      </c>
      <c r="I12" s="49" t="s">
        <v>63</v>
      </c>
      <c r="J12" s="50" t="s">
        <v>64</v>
      </c>
      <c r="L12" s="169" t="s">
        <v>85</v>
      </c>
      <c r="M12" s="170"/>
      <c r="N12" s="171"/>
      <c r="O12" s="171"/>
      <c r="P12" s="171"/>
      <c r="Q12" s="172">
        <v>0.2</v>
      </c>
      <c r="R12" s="173">
        <f t="shared" si="0"/>
        <v>0</v>
      </c>
    </row>
    <row r="13" spans="1:19" ht="16.5" customHeight="1" thickBot="1" x14ac:dyDescent="0.45">
      <c r="A13" s="179"/>
      <c r="B13" s="181"/>
      <c r="C13" s="183"/>
      <c r="D13" s="43">
        <f>+B13*C13</f>
        <v>0</v>
      </c>
      <c r="E13" s="44"/>
      <c r="F13" s="43"/>
      <c r="G13" s="44"/>
      <c r="H13" s="43"/>
      <c r="I13" s="44"/>
      <c r="J13" s="46"/>
      <c r="L13" s="174" t="s">
        <v>12</v>
      </c>
      <c r="M13" s="175"/>
      <c r="N13" s="176"/>
      <c r="O13" s="176"/>
      <c r="P13" s="176"/>
      <c r="Q13" s="175"/>
      <c r="R13" s="177">
        <f>SUM(R3:R12)</f>
        <v>0</v>
      </c>
    </row>
    <row r="14" spans="1:19" ht="16.5" customHeight="1" x14ac:dyDescent="0.4">
      <c r="A14" s="180"/>
      <c r="B14" s="182"/>
      <c r="C14" s="184"/>
      <c r="D14" s="7">
        <f>+$B14*C14</f>
        <v>0</v>
      </c>
      <c r="E14" s="185"/>
      <c r="F14" s="7">
        <f>+$B14*E14</f>
        <v>0</v>
      </c>
      <c r="G14" s="185"/>
      <c r="H14" s="7">
        <f>+$B14*G14</f>
        <v>0</v>
      </c>
      <c r="I14" s="45"/>
      <c r="J14" s="7">
        <f>+$B14*I14</f>
        <v>0</v>
      </c>
    </row>
    <row r="15" spans="1:19" ht="16.5" customHeight="1" thickBot="1" x14ac:dyDescent="0.45">
      <c r="A15" s="180"/>
      <c r="B15" s="182"/>
      <c r="C15" s="184"/>
      <c r="D15" s="7">
        <f t="shared" ref="D15:D29" si="1">+$B15*C15</f>
        <v>0</v>
      </c>
      <c r="E15" s="45"/>
      <c r="F15" s="7">
        <f t="shared" ref="F15:F29" si="2">+$B15*E15</f>
        <v>0</v>
      </c>
      <c r="G15" s="45"/>
      <c r="H15" s="7">
        <f t="shared" ref="H15:H29" si="3">+$B15*G15</f>
        <v>0</v>
      </c>
      <c r="I15" s="45"/>
      <c r="J15" s="47">
        <f t="shared" ref="J15:J29" si="4">+$B15*I15</f>
        <v>0</v>
      </c>
    </row>
    <row r="16" spans="1:19" ht="16.5" customHeight="1" thickBot="1" x14ac:dyDescent="0.5">
      <c r="A16" s="180"/>
      <c r="B16" s="182"/>
      <c r="C16" s="19"/>
      <c r="D16" s="7">
        <f t="shared" si="1"/>
        <v>0</v>
      </c>
      <c r="E16" s="185"/>
      <c r="F16" s="7">
        <f t="shared" si="2"/>
        <v>0</v>
      </c>
      <c r="G16" s="45"/>
      <c r="H16" s="7">
        <f t="shared" si="3"/>
        <v>0</v>
      </c>
      <c r="I16" s="45"/>
      <c r="J16" s="47">
        <f t="shared" si="4"/>
        <v>0</v>
      </c>
      <c r="L16" s="97" t="s">
        <v>13</v>
      </c>
      <c r="M16" s="98"/>
      <c r="N16" s="98"/>
      <c r="O16" s="99"/>
      <c r="P16" s="38"/>
    </row>
    <row r="17" spans="1:17" ht="16.5" customHeight="1" x14ac:dyDescent="0.4">
      <c r="A17" s="180"/>
      <c r="B17" s="182"/>
      <c r="C17" s="19"/>
      <c r="D17" s="7">
        <f t="shared" si="1"/>
        <v>0</v>
      </c>
      <c r="E17" s="45"/>
      <c r="F17" s="7">
        <f t="shared" si="2"/>
        <v>0</v>
      </c>
      <c r="G17" s="185"/>
      <c r="H17" s="7">
        <f t="shared" si="3"/>
        <v>0</v>
      </c>
      <c r="I17" s="45"/>
      <c r="J17" s="47">
        <f t="shared" si="4"/>
        <v>0</v>
      </c>
      <c r="L17" s="17" t="s">
        <v>41</v>
      </c>
      <c r="M17" s="13"/>
      <c r="N17" s="18" t="s">
        <v>44</v>
      </c>
      <c r="O17" s="11"/>
    </row>
    <row r="18" spans="1:17" ht="16.5" customHeight="1" x14ac:dyDescent="0.4">
      <c r="A18" s="180"/>
      <c r="B18" s="182"/>
      <c r="C18" s="184"/>
      <c r="D18" s="7">
        <f t="shared" si="1"/>
        <v>0</v>
      </c>
      <c r="E18" s="45"/>
      <c r="F18" s="7">
        <f t="shared" si="2"/>
        <v>0</v>
      </c>
      <c r="G18" s="45"/>
      <c r="H18" s="7">
        <f t="shared" si="3"/>
        <v>0</v>
      </c>
      <c r="I18" s="45"/>
      <c r="J18" s="47">
        <f t="shared" si="4"/>
        <v>0</v>
      </c>
      <c r="L18" s="20" t="s">
        <v>42</v>
      </c>
      <c r="M18" s="9"/>
      <c r="N18" s="21" t="s">
        <v>45</v>
      </c>
      <c r="O18" s="9"/>
    </row>
    <row r="19" spans="1:17" ht="16.5" customHeight="1" thickBot="1" x14ac:dyDescent="0.45">
      <c r="A19" s="180"/>
      <c r="B19" s="182"/>
      <c r="C19" s="185"/>
      <c r="D19" s="7">
        <f t="shared" si="1"/>
        <v>0</v>
      </c>
      <c r="E19" s="185"/>
      <c r="F19" s="7">
        <f t="shared" si="2"/>
        <v>0</v>
      </c>
      <c r="G19" s="185"/>
      <c r="H19" s="7">
        <f t="shared" si="3"/>
        <v>0</v>
      </c>
      <c r="I19" s="45"/>
      <c r="J19" s="47">
        <f t="shared" si="4"/>
        <v>0</v>
      </c>
      <c r="L19" s="22" t="s">
        <v>43</v>
      </c>
      <c r="M19" s="14"/>
      <c r="N19" s="23" t="s">
        <v>46</v>
      </c>
      <c r="O19" s="14"/>
    </row>
    <row r="20" spans="1:17" ht="16.5" customHeight="1" thickBot="1" x14ac:dyDescent="0.45">
      <c r="A20" s="180"/>
      <c r="B20" s="182"/>
      <c r="C20" s="19"/>
      <c r="D20" s="7">
        <f t="shared" si="1"/>
        <v>0</v>
      </c>
      <c r="E20" s="185"/>
      <c r="F20" s="7">
        <f t="shared" si="2"/>
        <v>0</v>
      </c>
      <c r="G20" s="45"/>
      <c r="H20" s="7">
        <f t="shared" si="3"/>
        <v>0</v>
      </c>
      <c r="I20" s="45"/>
      <c r="J20" s="47">
        <f t="shared" si="4"/>
        <v>0</v>
      </c>
      <c r="N20" s="10" t="s">
        <v>15</v>
      </c>
      <c r="O20" s="12">
        <f>SUM(M17:M19)+SUM(O17:O19)</f>
        <v>0</v>
      </c>
    </row>
    <row r="21" spans="1:17" ht="16.5" customHeight="1" thickBot="1" x14ac:dyDescent="0.45">
      <c r="A21" s="180"/>
      <c r="B21" s="182"/>
      <c r="C21" s="184"/>
      <c r="D21" s="7">
        <f t="shared" si="1"/>
        <v>0</v>
      </c>
      <c r="E21" s="185"/>
      <c r="F21" s="7">
        <f t="shared" si="2"/>
        <v>0</v>
      </c>
      <c r="G21" s="185"/>
      <c r="H21" s="7">
        <f t="shared" si="3"/>
        <v>0</v>
      </c>
      <c r="I21" s="185"/>
      <c r="J21" s="47">
        <f t="shared" si="4"/>
        <v>0</v>
      </c>
    </row>
    <row r="22" spans="1:17" ht="16.5" customHeight="1" thickBot="1" x14ac:dyDescent="0.45">
      <c r="A22" s="180"/>
      <c r="B22" s="182"/>
      <c r="C22" s="184"/>
      <c r="D22" s="7">
        <f t="shared" si="1"/>
        <v>0</v>
      </c>
      <c r="E22" s="185"/>
      <c r="F22" s="7">
        <f t="shared" si="2"/>
        <v>0</v>
      </c>
      <c r="G22" s="185"/>
      <c r="H22" s="7">
        <f t="shared" si="3"/>
        <v>0</v>
      </c>
      <c r="I22" s="185"/>
      <c r="J22" s="47">
        <f t="shared" si="4"/>
        <v>0</v>
      </c>
      <c r="L22" s="109" t="s">
        <v>51</v>
      </c>
      <c r="M22" s="110"/>
      <c r="N22" s="111"/>
    </row>
    <row r="23" spans="1:17" ht="16.5" customHeight="1" thickBot="1" x14ac:dyDescent="0.45">
      <c r="A23" s="180"/>
      <c r="B23" s="182"/>
      <c r="C23" s="184"/>
      <c r="D23" s="7">
        <f t="shared" si="1"/>
        <v>0</v>
      </c>
      <c r="E23" s="185"/>
      <c r="F23" s="7">
        <f t="shared" si="2"/>
        <v>0</v>
      </c>
      <c r="G23" s="185"/>
      <c r="H23" s="7">
        <f t="shared" si="3"/>
        <v>0</v>
      </c>
      <c r="I23" s="185"/>
      <c r="J23" s="47">
        <f t="shared" si="4"/>
        <v>0</v>
      </c>
      <c r="L23" s="112" t="s">
        <v>16</v>
      </c>
      <c r="M23" s="113"/>
      <c r="N23" s="61" t="s">
        <v>17</v>
      </c>
    </row>
    <row r="24" spans="1:17" ht="16.5" customHeight="1" x14ac:dyDescent="0.4">
      <c r="A24" s="180"/>
      <c r="B24" s="182"/>
      <c r="C24" s="184"/>
      <c r="D24" s="7">
        <f t="shared" si="1"/>
        <v>0</v>
      </c>
      <c r="E24" s="45"/>
      <c r="F24" s="7">
        <f t="shared" si="2"/>
        <v>0</v>
      </c>
      <c r="G24" s="45"/>
      <c r="H24" s="7">
        <f t="shared" si="3"/>
        <v>0</v>
      </c>
      <c r="I24" s="45"/>
      <c r="J24" s="47">
        <f t="shared" si="4"/>
        <v>0</v>
      </c>
      <c r="L24" s="128" t="s">
        <v>18</v>
      </c>
      <c r="M24" s="129"/>
      <c r="N24" s="62">
        <f>G5</f>
        <v>0</v>
      </c>
      <c r="Q24" t="s">
        <v>76</v>
      </c>
    </row>
    <row r="25" spans="1:17" ht="16.5" customHeight="1" x14ac:dyDescent="0.4">
      <c r="A25" s="196"/>
      <c r="B25" s="186"/>
      <c r="C25" s="198"/>
      <c r="D25" s="188">
        <f t="shared" si="1"/>
        <v>0</v>
      </c>
      <c r="E25" s="199"/>
      <c r="F25" s="188">
        <f t="shared" si="2"/>
        <v>0</v>
      </c>
      <c r="G25" s="199"/>
      <c r="H25" s="188">
        <f t="shared" si="3"/>
        <v>0</v>
      </c>
      <c r="I25" s="189"/>
      <c r="J25" s="190">
        <f t="shared" si="4"/>
        <v>0</v>
      </c>
      <c r="L25" s="130" t="s">
        <v>19</v>
      </c>
      <c r="M25" s="131"/>
      <c r="N25" s="63">
        <f>O20</f>
        <v>0</v>
      </c>
    </row>
    <row r="26" spans="1:17" ht="16.5" customHeight="1" thickBot="1" x14ac:dyDescent="0.45">
      <c r="A26" s="196"/>
      <c r="B26" s="186"/>
      <c r="C26" s="198"/>
      <c r="D26" s="188">
        <f t="shared" si="1"/>
        <v>0</v>
      </c>
      <c r="E26" s="199"/>
      <c r="F26" s="188">
        <f t="shared" si="2"/>
        <v>0</v>
      </c>
      <c r="G26" s="199"/>
      <c r="H26" s="188">
        <f t="shared" si="3"/>
        <v>0</v>
      </c>
      <c r="I26" s="189"/>
      <c r="J26" s="190">
        <f t="shared" si="4"/>
        <v>0</v>
      </c>
      <c r="L26" s="132" t="s">
        <v>20</v>
      </c>
      <c r="M26" s="133"/>
      <c r="N26" s="64">
        <f>H5</f>
        <v>0</v>
      </c>
    </row>
    <row r="27" spans="1:17" ht="16.5" customHeight="1" thickBot="1" x14ac:dyDescent="0.45">
      <c r="A27" s="196"/>
      <c r="B27" s="186"/>
      <c r="C27" s="187"/>
      <c r="D27" s="188">
        <f t="shared" si="1"/>
        <v>0</v>
      </c>
      <c r="E27" s="189"/>
      <c r="F27" s="188">
        <f t="shared" si="2"/>
        <v>0</v>
      </c>
      <c r="G27" s="189"/>
      <c r="H27" s="188">
        <f t="shared" si="3"/>
        <v>0</v>
      </c>
      <c r="I27" s="189"/>
      <c r="J27" s="190">
        <f t="shared" si="4"/>
        <v>0</v>
      </c>
      <c r="L27" s="134" t="s">
        <v>21</v>
      </c>
      <c r="M27" s="135"/>
      <c r="N27" s="65">
        <f>N24+N25-N26</f>
        <v>0</v>
      </c>
    </row>
    <row r="28" spans="1:17" ht="16.5" customHeight="1" x14ac:dyDescent="0.4">
      <c r="A28" s="196"/>
      <c r="B28" s="186"/>
      <c r="C28" s="187"/>
      <c r="D28" s="188">
        <f t="shared" si="1"/>
        <v>0</v>
      </c>
      <c r="E28" s="189"/>
      <c r="F28" s="188">
        <f t="shared" si="2"/>
        <v>0</v>
      </c>
      <c r="G28" s="189"/>
      <c r="H28" s="188">
        <f t="shared" si="3"/>
        <v>0</v>
      </c>
      <c r="I28" s="189"/>
      <c r="J28" s="190">
        <f t="shared" si="4"/>
        <v>0</v>
      </c>
      <c r="L28" s="114" t="s">
        <v>22</v>
      </c>
      <c r="M28" s="115"/>
      <c r="N28" s="66">
        <f>G10</f>
        <v>0</v>
      </c>
      <c r="O28" s="75" t="s">
        <v>67</v>
      </c>
    </row>
    <row r="29" spans="1:17" ht="16.5" customHeight="1" thickBot="1" x14ac:dyDescent="0.45">
      <c r="A29" s="197"/>
      <c r="B29" s="191"/>
      <c r="C29" s="192"/>
      <c r="D29" s="193">
        <f t="shared" si="1"/>
        <v>0</v>
      </c>
      <c r="E29" s="194"/>
      <c r="F29" s="193">
        <f t="shared" si="2"/>
        <v>0</v>
      </c>
      <c r="G29" s="194"/>
      <c r="H29" s="193">
        <f t="shared" si="3"/>
        <v>0</v>
      </c>
      <c r="I29" s="194"/>
      <c r="J29" s="195">
        <f t="shared" si="4"/>
        <v>0</v>
      </c>
      <c r="L29" s="116" t="s">
        <v>23</v>
      </c>
      <c r="M29" s="117"/>
      <c r="N29" s="67">
        <f>G36</f>
        <v>0</v>
      </c>
    </row>
    <row r="30" spans="1:17" ht="28.75" customHeight="1" thickBot="1" x14ac:dyDescent="0.45">
      <c r="A30" s="52" t="s">
        <v>39</v>
      </c>
      <c r="B30" s="52"/>
      <c r="C30" s="159">
        <f>SUM(D13:D29)</f>
        <v>0</v>
      </c>
      <c r="D30" s="160"/>
      <c r="E30" s="159">
        <f>SUM(F13:F29)</f>
        <v>0</v>
      </c>
      <c r="F30" s="160"/>
      <c r="G30" s="159">
        <f>SUM(H13:H29)</f>
        <v>0</v>
      </c>
      <c r="H30" s="160"/>
      <c r="I30" s="53"/>
      <c r="J30" s="53">
        <f>SUM(J13:J29)</f>
        <v>0</v>
      </c>
      <c r="L30" s="145" t="s">
        <v>24</v>
      </c>
      <c r="M30" s="146"/>
      <c r="N30" s="68">
        <f>N27+N28+N29</f>
        <v>0</v>
      </c>
    </row>
    <row r="31" spans="1:17" ht="16.5" customHeight="1" x14ac:dyDescent="0.4">
      <c r="A31" s="124" t="s">
        <v>72</v>
      </c>
      <c r="B31" s="125"/>
      <c r="L31" s="118" t="s">
        <v>25</v>
      </c>
      <c r="M31" s="119"/>
      <c r="N31" s="69">
        <f>G6</f>
        <v>0</v>
      </c>
    </row>
    <row r="32" spans="1:17" ht="16.5" customHeight="1" thickBot="1" x14ac:dyDescent="0.45">
      <c r="A32" s="204" t="s">
        <v>71</v>
      </c>
      <c r="B32" s="205">
        <f>SUM(R7:R11)</f>
        <v>0</v>
      </c>
      <c r="L32" s="118" t="s">
        <v>26</v>
      </c>
      <c r="M32" s="119"/>
      <c r="N32" s="70">
        <f>H6</f>
        <v>0</v>
      </c>
    </row>
    <row r="33" spans="1:18" ht="25.75" customHeight="1" thickBot="1" x14ac:dyDescent="0.45">
      <c r="A33" s="79" t="s">
        <v>73</v>
      </c>
      <c r="B33" s="80">
        <f>+B30+B32</f>
        <v>0</v>
      </c>
      <c r="L33" s="120" t="s">
        <v>68</v>
      </c>
      <c r="M33" s="121"/>
      <c r="N33" s="71">
        <f>N30+N31-N32</f>
        <v>0</v>
      </c>
      <c r="O33" s="75"/>
    </row>
    <row r="34" spans="1:18" ht="16.5" customHeight="1" x14ac:dyDescent="0.4">
      <c r="L34" s="122" t="s">
        <v>27</v>
      </c>
      <c r="M34" s="123"/>
      <c r="N34" s="72">
        <f>G7</f>
        <v>0</v>
      </c>
    </row>
    <row r="35" spans="1:18" ht="16.5" customHeight="1" x14ac:dyDescent="0.4">
      <c r="L35" s="122" t="s">
        <v>28</v>
      </c>
      <c r="M35" s="123"/>
      <c r="N35" s="73">
        <f>H7</f>
        <v>0</v>
      </c>
    </row>
    <row r="36" spans="1:18" ht="16.5" customHeight="1" x14ac:dyDescent="0.4">
      <c r="L36" s="122"/>
      <c r="M36" s="123"/>
      <c r="N36" s="74"/>
    </row>
    <row r="37" spans="1:18" ht="16.5" customHeight="1" thickBot="1" x14ac:dyDescent="0.45">
      <c r="L37" s="122"/>
      <c r="M37" s="123"/>
      <c r="N37" s="74"/>
    </row>
    <row r="38" spans="1:18" ht="26.15" customHeight="1" thickBot="1" x14ac:dyDescent="0.45">
      <c r="A38" s="112" t="s">
        <v>47</v>
      </c>
      <c r="B38" s="161"/>
      <c r="C38" s="162" t="s">
        <v>48</v>
      </c>
      <c r="D38" s="163"/>
      <c r="L38" s="141" t="s">
        <v>29</v>
      </c>
      <c r="M38" s="142"/>
      <c r="N38" s="60">
        <f>+N33+N34-N35</f>
        <v>0</v>
      </c>
    </row>
    <row r="39" spans="1:18" ht="18.899999999999999" customHeight="1" thickBot="1" x14ac:dyDescent="0.45">
      <c r="A39" s="41" t="s">
        <v>86</v>
      </c>
      <c r="B39" s="182">
        <v>10000</v>
      </c>
      <c r="C39" s="164">
        <f>B39*10</f>
        <v>100000</v>
      </c>
      <c r="D39" s="165"/>
    </row>
    <row r="40" spans="1:18" ht="18.899999999999999" customHeight="1" thickBot="1" x14ac:dyDescent="0.5">
      <c r="A40" s="19" t="s">
        <v>87</v>
      </c>
      <c r="B40" s="182">
        <v>2000</v>
      </c>
      <c r="C40" s="200">
        <f>B40*10</f>
        <v>20000</v>
      </c>
      <c r="D40" s="201"/>
      <c r="L40" s="97" t="s">
        <v>52</v>
      </c>
      <c r="M40" s="98"/>
      <c r="N40" s="99"/>
      <c r="P40" s="82" t="s">
        <v>77</v>
      </c>
      <c r="Q40" s="83">
        <v>1</v>
      </c>
      <c r="R40" s="84"/>
    </row>
    <row r="41" spans="1:18" ht="18.899999999999999" customHeight="1" thickBot="1" x14ac:dyDescent="0.45">
      <c r="A41" s="19" t="s">
        <v>88</v>
      </c>
      <c r="B41" s="182">
        <v>3000</v>
      </c>
      <c r="C41" s="200"/>
      <c r="D41" s="201"/>
      <c r="L41" s="143" t="s">
        <v>16</v>
      </c>
      <c r="M41" s="144"/>
      <c r="N41" s="25" t="s">
        <v>17</v>
      </c>
      <c r="P41" s="85" t="s">
        <v>78</v>
      </c>
      <c r="Q41" s="86">
        <f>N38/Q40</f>
        <v>0</v>
      </c>
      <c r="R41" s="87"/>
    </row>
    <row r="42" spans="1:18" ht="18.899999999999999" customHeight="1" x14ac:dyDescent="0.4">
      <c r="A42" s="19"/>
      <c r="B42" s="182">
        <f>C42*0.1</f>
        <v>0</v>
      </c>
      <c r="C42" s="200"/>
      <c r="D42" s="201"/>
      <c r="L42" s="147" t="s">
        <v>14</v>
      </c>
      <c r="M42" s="148"/>
      <c r="N42" s="5"/>
    </row>
    <row r="43" spans="1:18" ht="18.899999999999999" customHeight="1" thickBot="1" x14ac:dyDescent="0.45">
      <c r="A43" s="19"/>
      <c r="B43" s="182">
        <f>C43/3</f>
        <v>0</v>
      </c>
      <c r="C43" s="200"/>
      <c r="D43" s="201"/>
      <c r="L43" s="139" t="s">
        <v>33</v>
      </c>
      <c r="M43" s="140"/>
      <c r="N43" s="76">
        <f>N38</f>
        <v>0</v>
      </c>
    </row>
    <row r="44" spans="1:18" ht="18.899999999999999" customHeight="1" thickBot="1" x14ac:dyDescent="0.45">
      <c r="A44" s="42"/>
      <c r="B44" s="182"/>
      <c r="C44" s="202"/>
      <c r="D44" s="203"/>
      <c r="L44" s="107" t="s">
        <v>34</v>
      </c>
      <c r="M44" s="108"/>
      <c r="N44" s="78">
        <f>N42-N43</f>
        <v>0</v>
      </c>
    </row>
    <row r="45" spans="1:18" ht="16.5" customHeight="1" x14ac:dyDescent="0.4">
      <c r="L45" s="149" t="s">
        <v>70</v>
      </c>
      <c r="M45" s="150"/>
      <c r="N45" s="77">
        <f>H38</f>
        <v>0</v>
      </c>
    </row>
    <row r="46" spans="1:18" ht="16.5" customHeight="1" x14ac:dyDescent="0.4">
      <c r="A46" s="166" t="s">
        <v>49</v>
      </c>
      <c r="B46" s="166"/>
      <c r="L46" s="100" t="s">
        <v>69</v>
      </c>
      <c r="M46" s="101"/>
      <c r="N46" s="4">
        <f>I38</f>
        <v>0</v>
      </c>
    </row>
    <row r="47" spans="1:18" ht="16.5" customHeight="1" x14ac:dyDescent="0.4">
      <c r="A47" s="167"/>
      <c r="B47" s="167"/>
      <c r="L47" s="100" t="s">
        <v>35</v>
      </c>
      <c r="M47" s="101"/>
      <c r="N47" s="4">
        <f>J38</f>
        <v>0</v>
      </c>
    </row>
    <row r="48" spans="1:18" ht="16.5" customHeight="1" x14ac:dyDescent="0.4">
      <c r="A48" s="36">
        <f>+A13</f>
        <v>0</v>
      </c>
      <c r="B48" s="3">
        <f>+B13</f>
        <v>0</v>
      </c>
      <c r="L48" s="100" t="s">
        <v>89</v>
      </c>
      <c r="M48" s="101"/>
      <c r="N48" s="4"/>
    </row>
    <row r="49" spans="1:16" ht="16.5" customHeight="1" x14ac:dyDescent="0.4">
      <c r="A49" s="36">
        <f t="shared" ref="A49:B49" si="5">+A14</f>
        <v>0</v>
      </c>
      <c r="B49" s="3">
        <f t="shared" si="5"/>
        <v>0</v>
      </c>
      <c r="L49" s="100" t="s">
        <v>36</v>
      </c>
      <c r="M49" s="101"/>
      <c r="N49" s="4"/>
    </row>
    <row r="50" spans="1:16" ht="16.5" customHeight="1" x14ac:dyDescent="0.4">
      <c r="A50" s="36">
        <f t="shared" ref="A50:B50" si="6">+A15</f>
        <v>0</v>
      </c>
      <c r="B50" s="3">
        <f t="shared" si="6"/>
        <v>0</v>
      </c>
      <c r="L50" s="100" t="s">
        <v>37</v>
      </c>
      <c r="M50" s="101"/>
      <c r="N50" s="4"/>
    </row>
    <row r="51" spans="1:16" ht="16.5" customHeight="1" thickBot="1" x14ac:dyDescent="0.45">
      <c r="A51" s="36">
        <f t="shared" ref="A51:B51" si="7">+A16</f>
        <v>0</v>
      </c>
      <c r="B51" s="3">
        <f t="shared" si="7"/>
        <v>0</v>
      </c>
      <c r="L51" s="105" t="s">
        <v>38</v>
      </c>
      <c r="M51" s="106"/>
      <c r="N51" s="6">
        <f>N44-N45-N46-N47+N48+N49</f>
        <v>0</v>
      </c>
    </row>
    <row r="52" spans="1:16" ht="16.5" customHeight="1" thickBot="1" x14ac:dyDescent="0.45">
      <c r="A52" s="36">
        <f t="shared" ref="A52:B52" si="8">+A17</f>
        <v>0</v>
      </c>
      <c r="B52" s="3">
        <f t="shared" si="8"/>
        <v>0</v>
      </c>
    </row>
    <row r="53" spans="1:16" ht="16.5" customHeight="1" thickBot="1" x14ac:dyDescent="0.45">
      <c r="A53" s="36">
        <f t="shared" ref="A53:B53" si="9">+A18</f>
        <v>0</v>
      </c>
      <c r="B53" s="3">
        <f t="shared" si="9"/>
        <v>0</v>
      </c>
      <c r="L53" s="102" t="s">
        <v>40</v>
      </c>
      <c r="M53" s="103"/>
      <c r="N53" s="104"/>
    </row>
    <row r="54" spans="1:16" ht="16.5" customHeight="1" x14ac:dyDescent="0.4">
      <c r="A54" s="36">
        <f t="shared" ref="A54:B54" si="10">+A19</f>
        <v>0</v>
      </c>
      <c r="B54" s="3">
        <f t="shared" si="10"/>
        <v>0</v>
      </c>
      <c r="L54" s="88" t="s">
        <v>80</v>
      </c>
      <c r="M54" s="89">
        <f>G61</f>
        <v>0</v>
      </c>
      <c r="N54" s="90"/>
      <c r="O54" t="s">
        <v>74</v>
      </c>
      <c r="P54" s="81" t="s">
        <v>79</v>
      </c>
    </row>
    <row r="55" spans="1:16" ht="16.5" customHeight="1" x14ac:dyDescent="0.4">
      <c r="A55" s="36">
        <f t="shared" ref="A55:B55" si="11">+A20</f>
        <v>0</v>
      </c>
      <c r="B55" s="3">
        <f t="shared" si="11"/>
        <v>0</v>
      </c>
      <c r="L55" s="91" t="s">
        <v>81</v>
      </c>
      <c r="M55" s="92">
        <f>R40</f>
        <v>0</v>
      </c>
      <c r="N55" s="93"/>
    </row>
    <row r="56" spans="1:16" ht="16.5" customHeight="1" x14ac:dyDescent="0.4">
      <c r="A56" s="36">
        <f t="shared" ref="A56:B56" si="12">+A21</f>
        <v>0</v>
      </c>
      <c r="B56" s="3">
        <f t="shared" si="12"/>
        <v>0</v>
      </c>
      <c r="L56" s="91" t="s">
        <v>82</v>
      </c>
      <c r="M56" s="92">
        <f>M55*1.6</f>
        <v>0</v>
      </c>
      <c r="N56" s="93"/>
    </row>
    <row r="57" spans="1:16" ht="16.5" customHeight="1" thickBot="1" x14ac:dyDescent="0.45">
      <c r="A57" s="36">
        <f t="shared" ref="A57:B57" si="13">+A22</f>
        <v>0</v>
      </c>
      <c r="B57" s="3">
        <f t="shared" si="13"/>
        <v>0</v>
      </c>
      <c r="L57" s="94" t="s">
        <v>83</v>
      </c>
      <c r="M57" s="95" t="str">
        <f>IF((M56-M55)=0,"no se puede calcular",(M54)/(M56-M55))</f>
        <v>no se puede calcular</v>
      </c>
      <c r="N57" s="96"/>
    </row>
    <row r="58" spans="1:16" ht="16.5" customHeight="1" x14ac:dyDescent="0.4">
      <c r="A58" s="36" t="str">
        <f>+L7</f>
        <v>Gte. Producción</v>
      </c>
      <c r="B58" s="3">
        <f t="shared" ref="B58" si="14">+B23</f>
        <v>0</v>
      </c>
      <c r="L58" s="26"/>
      <c r="M58" s="24"/>
      <c r="N58" s="27"/>
    </row>
    <row r="59" spans="1:16" ht="16.5" customHeight="1" thickBot="1" x14ac:dyDescent="0.45">
      <c r="A59" s="36">
        <f t="shared" ref="A59:B59" si="15">+A24</f>
        <v>0</v>
      </c>
      <c r="B59" s="3">
        <f t="shared" si="15"/>
        <v>0</v>
      </c>
      <c r="L59" s="28"/>
      <c r="M59" s="29"/>
      <c r="N59" s="30"/>
    </row>
    <row r="60" spans="1:16" ht="16.5" customHeight="1" x14ac:dyDescent="0.4">
      <c r="A60" s="36">
        <f t="shared" ref="A60:B60" si="16">+A25</f>
        <v>0</v>
      </c>
      <c r="B60" s="3">
        <f t="shared" si="16"/>
        <v>0</v>
      </c>
    </row>
    <row r="61" spans="1:16" ht="16.5" customHeight="1" x14ac:dyDescent="0.4">
      <c r="A61" s="36">
        <f t="shared" ref="A61:B61" si="17">+A26</f>
        <v>0</v>
      </c>
      <c r="B61" s="3">
        <f t="shared" si="17"/>
        <v>0</v>
      </c>
      <c r="L61" t="s">
        <v>75</v>
      </c>
      <c r="N61" t="e">
        <f>+N57/(N55-N56)</f>
        <v>#DIV/0!</v>
      </c>
    </row>
    <row r="62" spans="1:16" ht="16.5" customHeight="1" x14ac:dyDescent="0.4">
      <c r="A62" s="36">
        <f t="shared" ref="A62:B62" si="18">+A27</f>
        <v>0</v>
      </c>
      <c r="B62" s="3">
        <f t="shared" si="18"/>
        <v>0</v>
      </c>
    </row>
    <row r="63" spans="1:16" ht="16.5" customHeight="1" x14ac:dyDescent="0.4">
      <c r="A63" s="36" t="str">
        <f>+L9</f>
        <v>Gte. Finanzas</v>
      </c>
      <c r="B63" s="3">
        <f>+B22</f>
        <v>0</v>
      </c>
    </row>
    <row r="64" spans="1:16" ht="16.5" customHeight="1" x14ac:dyDescent="0.4">
      <c r="A64" s="36" t="str">
        <f>+L10</f>
        <v>Gte. Administración</v>
      </c>
      <c r="B64" s="3">
        <f>+B23</f>
        <v>0</v>
      </c>
    </row>
    <row r="65" spans="1:2" ht="16.5" customHeight="1" x14ac:dyDescent="0.4">
      <c r="A65" s="36" t="str">
        <f>+L11</f>
        <v>Gte. Comercialización</v>
      </c>
      <c r="B65" s="3">
        <f>+B24</f>
        <v>0</v>
      </c>
    </row>
    <row r="66" spans="1:2" ht="16.5" customHeight="1" x14ac:dyDescent="0.4">
      <c r="A66" s="37" t="s">
        <v>15</v>
      </c>
      <c r="B66" s="8">
        <f>SUM(B48:B65)</f>
        <v>0</v>
      </c>
    </row>
  </sheetData>
  <mergeCells count="56">
    <mergeCell ref="A46:B47"/>
    <mergeCell ref="C41:D41"/>
    <mergeCell ref="C42:D42"/>
    <mergeCell ref="C43:D43"/>
    <mergeCell ref="C44:D44"/>
    <mergeCell ref="G30:H30"/>
    <mergeCell ref="A38:B38"/>
    <mergeCell ref="C38:D38"/>
    <mergeCell ref="C39:D39"/>
    <mergeCell ref="C40:D40"/>
    <mergeCell ref="C30:D30"/>
    <mergeCell ref="E30:F30"/>
    <mergeCell ref="A11:B11"/>
    <mergeCell ref="C4:D4"/>
    <mergeCell ref="C5:D5"/>
    <mergeCell ref="C6:D6"/>
    <mergeCell ref="C7:D7"/>
    <mergeCell ref="L1:R1"/>
    <mergeCell ref="L49:M49"/>
    <mergeCell ref="L43:M43"/>
    <mergeCell ref="L16:O16"/>
    <mergeCell ref="A10:J10"/>
    <mergeCell ref="L38:M38"/>
    <mergeCell ref="L40:N40"/>
    <mergeCell ref="L41:M41"/>
    <mergeCell ref="L30:M30"/>
    <mergeCell ref="L31:M31"/>
    <mergeCell ref="L34:M34"/>
    <mergeCell ref="L42:M42"/>
    <mergeCell ref="L45:M45"/>
    <mergeCell ref="L46:M46"/>
    <mergeCell ref="L47:M47"/>
    <mergeCell ref="L48:M48"/>
    <mergeCell ref="L24:M24"/>
    <mergeCell ref="L25:M25"/>
    <mergeCell ref="L26:M26"/>
    <mergeCell ref="L27:M27"/>
    <mergeCell ref="C11:D11"/>
    <mergeCell ref="E11:F11"/>
    <mergeCell ref="G11:H11"/>
    <mergeCell ref="A3:D3"/>
    <mergeCell ref="L50:M50"/>
    <mergeCell ref="L53:N53"/>
    <mergeCell ref="L51:M51"/>
    <mergeCell ref="L44:M44"/>
    <mergeCell ref="L22:N22"/>
    <mergeCell ref="L23:M23"/>
    <mergeCell ref="L28:M28"/>
    <mergeCell ref="L29:M29"/>
    <mergeCell ref="L32:M32"/>
    <mergeCell ref="L33:M33"/>
    <mergeCell ref="L35:M35"/>
    <mergeCell ref="L36:M36"/>
    <mergeCell ref="L37:M37"/>
    <mergeCell ref="A31:B3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Sylvina Enriquez</cp:lastModifiedBy>
  <dcterms:created xsi:type="dcterms:W3CDTF">2019-09-28T01:47:49Z</dcterms:created>
  <dcterms:modified xsi:type="dcterms:W3CDTF">2025-07-28T15:23:15Z</dcterms:modified>
</cp:coreProperties>
</file>